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5" windowWidth="2398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7" i="1" l="1"/>
  <c r="L16" i="1"/>
  <c r="J16" i="1"/>
  <c r="J17" i="1"/>
  <c r="B8" i="1"/>
  <c r="B3" i="1"/>
  <c r="B6" i="1" s="1"/>
  <c r="B16" i="1" l="1"/>
  <c r="B10" i="1"/>
  <c r="L9" i="1" l="1"/>
  <c r="L8" i="1"/>
  <c r="J9" i="1"/>
  <c r="J8" i="1"/>
  <c r="F3" i="1" l="1"/>
  <c r="F6" i="1" s="1"/>
  <c r="D9" i="1"/>
  <c r="F9" i="1"/>
  <c r="H9" i="1"/>
  <c r="B9" i="1"/>
  <c r="D8" i="1"/>
  <c r="F8" i="1"/>
  <c r="H8" i="1"/>
  <c r="E3" i="1"/>
  <c r="E6" i="1" s="1"/>
  <c r="D3" i="1"/>
  <c r="D6" i="1" s="1"/>
  <c r="K3" i="1"/>
  <c r="K6" i="1" s="1"/>
  <c r="L3" i="1"/>
  <c r="L6" i="1" s="1"/>
  <c r="M3" i="1"/>
  <c r="M6" i="1" s="1"/>
  <c r="J3" i="1"/>
  <c r="J6" i="1" s="1"/>
  <c r="I3" i="1"/>
  <c r="I6" i="1" s="1"/>
  <c r="H3" i="1"/>
  <c r="H6" i="1" s="1"/>
  <c r="G3" i="1"/>
  <c r="G6" i="1" s="1"/>
  <c r="D2" i="1"/>
  <c r="C3" i="1"/>
  <c r="C6" i="1" s="1"/>
  <c r="M2" i="1"/>
  <c r="K2" i="1"/>
  <c r="L2" i="1"/>
  <c r="J2" i="1"/>
  <c r="I2" i="1"/>
  <c r="H2" i="1"/>
  <c r="G2" i="1"/>
  <c r="F2" i="1"/>
  <c r="E2" i="1"/>
  <c r="C2" i="1"/>
  <c r="B2" i="1"/>
  <c r="H16" i="1" l="1"/>
  <c r="H10" i="1"/>
  <c r="J14" i="1"/>
  <c r="J11" i="1"/>
  <c r="J10" i="1"/>
  <c r="L14" i="1"/>
  <c r="L11" i="1"/>
  <c r="L10" i="1"/>
  <c r="D14" i="1"/>
  <c r="D17" i="1" s="1"/>
  <c r="D11" i="1"/>
  <c r="D10" i="1"/>
  <c r="C16" i="1"/>
  <c r="C10" i="1"/>
  <c r="G16" i="1"/>
  <c r="G10" i="1"/>
  <c r="I10" i="1"/>
  <c r="I16" i="1"/>
  <c r="L15" i="1"/>
  <c r="M11" i="1"/>
  <c r="M10" i="1"/>
  <c r="K11" i="1"/>
  <c r="K10" i="1"/>
  <c r="J15" i="1"/>
  <c r="E11" i="1"/>
  <c r="E10" i="1"/>
  <c r="D15" i="1"/>
  <c r="D16" i="1" s="1"/>
  <c r="F16" i="1"/>
  <c r="F10" i="1"/>
  <c r="B7" i="1"/>
  <c r="H7" i="1"/>
  <c r="L7" i="1"/>
  <c r="J7" i="1"/>
  <c r="F7" i="1"/>
  <c r="D7" i="1"/>
</calcChain>
</file>

<file path=xl/sharedStrings.xml><?xml version="1.0" encoding="utf-8"?>
<sst xmlns="http://schemas.openxmlformats.org/spreadsheetml/2006/main" count="39" uniqueCount="22">
  <si>
    <t>5.1(2)</t>
  </si>
  <si>
    <t>5.1(1)</t>
  </si>
  <si>
    <t>5.2(1)</t>
  </si>
  <si>
    <t>5.2(2)</t>
  </si>
  <si>
    <t>№</t>
  </si>
  <si>
    <t>I</t>
  </si>
  <si>
    <t>B</t>
  </si>
  <si>
    <t>Ѳmax</t>
  </si>
  <si>
    <t>b</t>
  </si>
  <si>
    <t>β</t>
  </si>
  <si>
    <t>β2/β1</t>
  </si>
  <si>
    <t>cosѲ1/cosѲ2</t>
  </si>
  <si>
    <t>tgѲ2/tgѲ1</t>
  </si>
  <si>
    <t>ε</t>
  </si>
  <si>
    <t>-</t>
  </si>
  <si>
    <t>m1</t>
  </si>
  <si>
    <t>n2</t>
  </si>
  <si>
    <t>ε'</t>
  </si>
  <si>
    <t>D, А</t>
  </si>
  <si>
    <t>m1/b1</t>
  </si>
  <si>
    <t>n2/b2</t>
  </si>
  <si>
    <t>D',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</si>
</sst>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145" zoomScaleNormal="145" workbookViewId="0">
      <selection activeCell="D16" sqref="D16:E16"/>
    </sheetView>
  </sheetViews>
  <sheetFormatPr defaultRowHeight="15" x14ac:dyDescent="0.25"/>
  <cols>
    <col min="1" max="1" width="18.28515625" customWidth="1"/>
    <col min="2" max="2" width="10.5703125" customWidth="1"/>
    <col min="3" max="3" width="9.140625" customWidth="1"/>
    <col min="4" max="4" width="8.7109375" customWidth="1"/>
    <col min="5" max="5" width="8.28515625" customWidth="1"/>
    <col min="12" max="12" width="10" customWidth="1"/>
    <col min="13" max="13" width="8.42578125" customWidth="1"/>
  </cols>
  <sheetData>
    <row r="1" spans="1:13" ht="18.75" x14ac:dyDescent="0.25">
      <c r="A1" s="9" t="s">
        <v>4</v>
      </c>
      <c r="B1" s="10">
        <v>1.1000000000000001</v>
      </c>
      <c r="C1" s="11">
        <v>1.2</v>
      </c>
      <c r="D1" s="10">
        <v>2.1</v>
      </c>
      <c r="E1" s="11">
        <v>2.2000000000000002</v>
      </c>
      <c r="F1" s="10">
        <v>3.1</v>
      </c>
      <c r="G1" s="11">
        <v>3.2</v>
      </c>
      <c r="H1" s="10">
        <v>4.0999999999999996</v>
      </c>
      <c r="I1" s="11">
        <v>4.2</v>
      </c>
      <c r="J1" s="10" t="s">
        <v>1</v>
      </c>
      <c r="K1" s="11" t="s">
        <v>2</v>
      </c>
      <c r="L1" s="10" t="s">
        <v>0</v>
      </c>
      <c r="M1" s="11" t="s">
        <v>3</v>
      </c>
    </row>
    <row r="2" spans="1:13" ht="18.75" x14ac:dyDescent="0.25">
      <c r="A2" s="1" t="s">
        <v>5</v>
      </c>
      <c r="B2" s="3">
        <f>(4223-335)/2</f>
        <v>1944</v>
      </c>
      <c r="C2" s="4">
        <f>(3732-513)/2</f>
        <v>1609.5</v>
      </c>
      <c r="D2" s="3">
        <f>(1397-206)/2</f>
        <v>595.5</v>
      </c>
      <c r="E2" s="4">
        <f>(2143-226)/2</f>
        <v>958.5</v>
      </c>
      <c r="F2" s="3">
        <f>(5566-92)/2</f>
        <v>2737</v>
      </c>
      <c r="G2" s="4">
        <f>(880-93)/2</f>
        <v>393.5</v>
      </c>
      <c r="H2" s="3">
        <f>(8567-49)/2</f>
        <v>4259</v>
      </c>
      <c r="I2" s="4">
        <f>(1961-43)/2</f>
        <v>959</v>
      </c>
      <c r="J2" s="3">
        <f>(3208-34)/2</f>
        <v>1587</v>
      </c>
      <c r="K2" s="4">
        <f>(1334-56)/2</f>
        <v>639</v>
      </c>
      <c r="L2" s="3">
        <f>(3385-137)/2</f>
        <v>1624</v>
      </c>
      <c r="M2" s="4">
        <f>(2614-261)/2</f>
        <v>1176.5</v>
      </c>
    </row>
    <row r="3" spans="1:13" ht="18.75" x14ac:dyDescent="0.25">
      <c r="A3" s="1" t="s">
        <v>6</v>
      </c>
      <c r="B3" s="3">
        <f>22.08-22.0137</f>
        <v>6.6299999999998249E-2</v>
      </c>
      <c r="C3" s="4">
        <f>25.71-25.63</f>
        <v>8.0000000000001847E-2</v>
      </c>
      <c r="D3" s="3">
        <f>22.445-22.325</f>
        <v>0.12000000000000099</v>
      </c>
      <c r="E3" s="4">
        <f>32.6875-32.5174</f>
        <v>0.17009999999999792</v>
      </c>
      <c r="F3" s="3">
        <f>21.9846-21.9359</f>
        <v>4.8700000000000188E-2</v>
      </c>
      <c r="G3" s="4">
        <f>25.65-25.53</f>
        <v>0.11999999999999744</v>
      </c>
      <c r="H3" s="3">
        <f>22.1109-22.067</f>
        <v>4.3900000000000716E-2</v>
      </c>
      <c r="I3" s="4">
        <f>25.76-25.67</f>
        <v>8.9999999999999858E-2</v>
      </c>
      <c r="J3" s="3">
        <f>22.0331-21.975</f>
        <v>5.8099999999999596E-2</v>
      </c>
      <c r="K3" s="4">
        <f>25.646-25.584</f>
        <v>6.2000000000001165E-2</v>
      </c>
      <c r="L3" s="3">
        <f>22.595-22.535</f>
        <v>5.9999999999998721E-2</v>
      </c>
      <c r="M3" s="4">
        <f>32.89-32.807</f>
        <v>8.2999999999998408E-2</v>
      </c>
    </row>
    <row r="4" spans="1:13" ht="18.75" x14ac:dyDescent="0.25">
      <c r="A4" s="1" t="s">
        <v>7</v>
      </c>
      <c r="B4" s="3">
        <v>22.053000000000001</v>
      </c>
      <c r="C4" s="4">
        <v>25.668900000000001</v>
      </c>
      <c r="D4" s="3">
        <v>22.3734</v>
      </c>
      <c r="E4" s="4">
        <v>32.590299999999999</v>
      </c>
      <c r="F4" s="3">
        <v>21.955400000000001</v>
      </c>
      <c r="G4" s="4">
        <v>25.591100000000001</v>
      </c>
      <c r="H4" s="3">
        <v>22.0915</v>
      </c>
      <c r="I4" s="4">
        <v>25.7272</v>
      </c>
      <c r="J4" s="3">
        <v>22.004000000000001</v>
      </c>
      <c r="K4" s="4">
        <v>25.610499999999998</v>
      </c>
      <c r="L4" s="3">
        <v>22.567799999999998</v>
      </c>
      <c r="M4" s="4">
        <v>32.8538</v>
      </c>
    </row>
    <row r="5" spans="1:13" ht="18.75" x14ac:dyDescent="0.25">
      <c r="A5" s="2" t="s">
        <v>8</v>
      </c>
      <c r="B5" s="3">
        <v>0.03</v>
      </c>
      <c r="C5" s="4">
        <v>0.03</v>
      </c>
      <c r="D5" s="3">
        <v>0.03</v>
      </c>
      <c r="E5" s="4">
        <v>0.04</v>
      </c>
      <c r="F5" s="3">
        <v>0.03</v>
      </c>
      <c r="G5" s="4">
        <v>0.03</v>
      </c>
      <c r="H5" s="3">
        <v>0.03</v>
      </c>
      <c r="I5" s="4">
        <v>0.03</v>
      </c>
      <c r="J5" s="3">
        <v>0.03</v>
      </c>
      <c r="K5" s="4">
        <v>0.03</v>
      </c>
      <c r="L5" s="3">
        <v>0.03</v>
      </c>
      <c r="M5" s="4">
        <v>0.04</v>
      </c>
    </row>
    <row r="6" spans="1:13" ht="18.75" x14ac:dyDescent="0.25">
      <c r="A6" s="1" t="s">
        <v>9</v>
      </c>
      <c r="B6" s="3">
        <f>(SQRT(B3*B3-B5*B5)+(B3-B5))/2</f>
        <v>4.7712180230826864E-2</v>
      </c>
      <c r="C6" s="4">
        <f t="shared" ref="C6:L6" si="0">(SQRT(C3*C3-C5*C5)+(C3-C5))/2</f>
        <v>6.2080992435480237E-2</v>
      </c>
      <c r="D6" s="3">
        <f t="shared" si="0"/>
        <v>0.10309475019311226</v>
      </c>
      <c r="E6" s="4">
        <f t="shared" si="0"/>
        <v>0.14771500166333784</v>
      </c>
      <c r="F6" s="3">
        <f t="shared" si="0"/>
        <v>2.8531306003502687E-2</v>
      </c>
      <c r="G6" s="4">
        <f>(SQRT(G3*G3-G5*G5)+(G3-G5))/2</f>
        <v>0.10309475019310865</v>
      </c>
      <c r="H6" s="3">
        <f t="shared" si="0"/>
        <v>2.2975058502234157E-2</v>
      </c>
      <c r="I6" s="4">
        <f t="shared" si="0"/>
        <v>7.24264068711927E-2</v>
      </c>
      <c r="J6" s="3">
        <f t="shared" si="0"/>
        <v>3.8927751104148825E-2</v>
      </c>
      <c r="K6" s="4">
        <f>(SQRT(K3*K3-K5*K5)+(K3-K5))/2</f>
        <v>4.3129319932502325E-2</v>
      </c>
      <c r="L6" s="3">
        <f t="shared" si="0"/>
        <v>4.0980762113531785E-2</v>
      </c>
      <c r="M6" s="4">
        <f>(SQRT(M3*M3-M5*M5)+(M3-M5))/2</f>
        <v>5.7862755671151719E-2</v>
      </c>
    </row>
    <row r="7" spans="1:13" ht="18.75" x14ac:dyDescent="0.25">
      <c r="A7" s="1" t="s">
        <v>10</v>
      </c>
      <c r="B7" s="26">
        <f t="shared" ref="B7" si="1">CEILING(C6/B6,0.001)</f>
        <v>1.302</v>
      </c>
      <c r="C7" s="27"/>
      <c r="D7" s="26">
        <f t="shared" ref="D7" si="2">CEILING(E6/D6,0.001)</f>
        <v>1.4330000000000001</v>
      </c>
      <c r="E7" s="27"/>
      <c r="F7" s="26">
        <f>CEILING(G6/F6,0.001)</f>
        <v>3.6139999999999999</v>
      </c>
      <c r="G7" s="27"/>
      <c r="H7" s="26">
        <f t="shared" ref="H7" si="3">CEILING(I6/H6,0.001)</f>
        <v>3.153</v>
      </c>
      <c r="I7" s="27"/>
      <c r="J7" s="26">
        <f>CEILING(K6/J6,0.001)</f>
        <v>1.1080000000000001</v>
      </c>
      <c r="K7" s="27"/>
      <c r="L7" s="26">
        <f>CEILING(M6/L6,0.001)</f>
        <v>1.4119999999999999</v>
      </c>
      <c r="M7" s="27"/>
    </row>
    <row r="8" spans="1:13" ht="18.75" x14ac:dyDescent="0.25">
      <c r="A8" s="2" t="s">
        <v>11</v>
      </c>
      <c r="B8" s="26">
        <f>CEILING(COS(RADIANS(B4))/COS(RADIANS(C4)),0.001)</f>
        <v>1.0289999999999999</v>
      </c>
      <c r="C8" s="27"/>
      <c r="D8" s="26">
        <f t="shared" ref="D8" si="4">CEILING(COS(RADIANS(D4))/COS(RADIANS(E4)),0.001)</f>
        <v>1.0980000000000001</v>
      </c>
      <c r="E8" s="27"/>
      <c r="F8" s="26">
        <f t="shared" ref="F8" si="5">CEILING(COS(RADIANS(F4))/COS(RADIANS(G4)),0.001)</f>
        <v>1.0289999999999999</v>
      </c>
      <c r="G8" s="27"/>
      <c r="H8" s="26">
        <f t="shared" ref="H8" si="6">CEILING(COS(RADIANS(H4))/COS(RADIANS(I4)),0.001)</f>
        <v>1.0289999999999999</v>
      </c>
      <c r="I8" s="27"/>
      <c r="J8" s="26">
        <f>CEILING(COS(RADIANS(J4))/COS(RADIANS(K4)),0.001)</f>
        <v>1.0289999999999999</v>
      </c>
      <c r="K8" s="27"/>
      <c r="L8" s="26">
        <f>CEILING(COS(RADIANS(L4))/COS(RADIANS(M4)),0.001)</f>
        <v>1.1000000000000001</v>
      </c>
      <c r="M8" s="27"/>
    </row>
    <row r="9" spans="1:13" ht="18.75" x14ac:dyDescent="0.25">
      <c r="A9" s="2" t="s">
        <v>12</v>
      </c>
      <c r="B9" s="26">
        <f>CEILING(TAN(RADIANS(C4))/TAN(RADIANS(B4)),0.001)</f>
        <v>1.1870000000000001</v>
      </c>
      <c r="C9" s="27"/>
      <c r="D9" s="26">
        <f t="shared" ref="D9" si="7">CEILING(TAN(RADIANS(E4))/TAN(RADIANS(D4)),0.001)</f>
        <v>1.554</v>
      </c>
      <c r="E9" s="27"/>
      <c r="F9" s="26">
        <f t="shared" ref="F9" si="8">CEILING(TAN(RADIANS(G4))/TAN(RADIANS(F4)),0.001)</f>
        <v>1.1890000000000001</v>
      </c>
      <c r="G9" s="27"/>
      <c r="H9" s="26">
        <f t="shared" ref="H9" si="9">CEILING(TAN(RADIANS(I4))/TAN(RADIANS(H4)),0.001)</f>
        <v>1.1879999999999999</v>
      </c>
      <c r="I9" s="27"/>
      <c r="J9" s="26">
        <f>CEILING(TAN(RADIANS(K4))/TAN(RADIANS(J4)),0.001)</f>
        <v>1.1870000000000001</v>
      </c>
      <c r="K9" s="27"/>
      <c r="L9" s="26">
        <f>CEILING(TAN(RADIANS(M4))/TAN(RADIANS(L4)),0.001)</f>
        <v>1.554</v>
      </c>
      <c r="M9" s="27"/>
    </row>
    <row r="10" spans="1:13" ht="18.75" x14ac:dyDescent="0.25">
      <c r="A10" s="1" t="s">
        <v>13</v>
      </c>
      <c r="B10" s="3">
        <f>RADIANS(B6)/4*TAN(RADIANS(B4))</f>
        <v>8.4335752463749456E-5</v>
      </c>
      <c r="C10" s="8">
        <f t="shared" ref="C10:M10" si="10">RADIANS(C6)/4*TAN(RADIANS(C4))</f>
        <v>1.3018442511244434E-4</v>
      </c>
      <c r="D10" s="8">
        <f t="shared" si="10"/>
        <v>1.8516462795433797E-4</v>
      </c>
      <c r="E10" s="8">
        <f t="shared" si="10"/>
        <v>4.1203930550286232E-4</v>
      </c>
      <c r="F10" s="8">
        <f t="shared" si="10"/>
        <v>5.0185063686285983E-5</v>
      </c>
      <c r="G10" s="8">
        <f t="shared" si="10"/>
        <v>2.1543925043091491E-4</v>
      </c>
      <c r="H10" s="8">
        <f t="shared" si="10"/>
        <v>4.0689007740548629E-5</v>
      </c>
      <c r="I10" s="8">
        <f t="shared" si="10"/>
        <v>1.5227488117509804E-4</v>
      </c>
      <c r="J10" s="8">
        <f t="shared" si="10"/>
        <v>6.8639408854374677E-5</v>
      </c>
      <c r="K10" s="8">
        <f t="shared" si="10"/>
        <v>9.0206586839745672E-5</v>
      </c>
      <c r="L10" s="8">
        <f t="shared" si="10"/>
        <v>7.4314502881065938E-5</v>
      </c>
      <c r="M10" s="8">
        <f t="shared" si="10"/>
        <v>1.6304405926217152E-4</v>
      </c>
    </row>
    <row r="11" spans="1:13" ht="19.5" thickBot="1" x14ac:dyDescent="0.3">
      <c r="A11" s="5" t="s">
        <v>18</v>
      </c>
      <c r="B11" s="6" t="s">
        <v>14</v>
      </c>
      <c r="C11" s="7" t="s">
        <v>14</v>
      </c>
      <c r="D11" s="6">
        <f>0.94*1.54051/RADIANS(D6)*COS(RADIANS(D4))</f>
        <v>744.20065143996533</v>
      </c>
      <c r="E11" s="6">
        <f t="shared" ref="E11:M11" si="11">0.94*1.54051/RADIANS(E6)*COS(RADIANS(E4))</f>
        <v>473.24146127151477</v>
      </c>
      <c r="F11" s="6" t="s">
        <v>14</v>
      </c>
      <c r="G11" s="6" t="s">
        <v>14</v>
      </c>
      <c r="H11" s="6" t="s">
        <v>14</v>
      </c>
      <c r="I11" s="6" t="s">
        <v>14</v>
      </c>
      <c r="J11" s="6">
        <f t="shared" si="11"/>
        <v>1976.1017483522514</v>
      </c>
      <c r="K11" s="6">
        <f t="shared" si="11"/>
        <v>1734.7230578421022</v>
      </c>
      <c r="L11" s="6">
        <f t="shared" si="11"/>
        <v>1869.5500497266942</v>
      </c>
      <c r="M11" s="6">
        <f t="shared" si="11"/>
        <v>1204.5503215192946</v>
      </c>
    </row>
    <row r="12" spans="1:13" ht="18.75" x14ac:dyDescent="0.3">
      <c r="A12" s="13" t="s">
        <v>19</v>
      </c>
      <c r="B12" s="30" t="s">
        <v>14</v>
      </c>
      <c r="C12" s="31"/>
      <c r="D12" s="28">
        <v>0.32</v>
      </c>
      <c r="E12" s="29"/>
      <c r="F12" s="30" t="s">
        <v>14</v>
      </c>
      <c r="G12" s="31"/>
      <c r="H12" s="30" t="s">
        <v>14</v>
      </c>
      <c r="I12" s="31"/>
      <c r="J12" s="28">
        <v>0.16</v>
      </c>
      <c r="K12" s="29"/>
      <c r="L12" s="28">
        <v>0.2</v>
      </c>
      <c r="M12" s="29"/>
    </row>
    <row r="13" spans="1:13" ht="18.75" x14ac:dyDescent="0.3">
      <c r="A13" s="12" t="s">
        <v>20</v>
      </c>
      <c r="B13" s="24"/>
      <c r="C13" s="25"/>
      <c r="D13" s="18">
        <v>0.9</v>
      </c>
      <c r="E13" s="19"/>
      <c r="F13" s="24"/>
      <c r="G13" s="25"/>
      <c r="H13" s="24"/>
      <c r="I13" s="25"/>
      <c r="J13" s="18">
        <v>0.94</v>
      </c>
      <c r="K13" s="19"/>
      <c r="L13" s="18">
        <v>0.94</v>
      </c>
      <c r="M13" s="19"/>
    </row>
    <row r="14" spans="1:13" ht="18.75" x14ac:dyDescent="0.3">
      <c r="A14" s="12" t="s">
        <v>15</v>
      </c>
      <c r="B14" s="22" t="s">
        <v>14</v>
      </c>
      <c r="C14" s="23"/>
      <c r="D14" s="18">
        <f>D12*D6</f>
        <v>3.2990320061795926E-2</v>
      </c>
      <c r="E14" s="19"/>
      <c r="F14" s="22" t="s">
        <v>14</v>
      </c>
      <c r="G14" s="23"/>
      <c r="H14" s="22" t="s">
        <v>14</v>
      </c>
      <c r="I14" s="23"/>
      <c r="J14" s="18">
        <f>J12*J6</f>
        <v>6.2284401766638121E-3</v>
      </c>
      <c r="K14" s="19"/>
      <c r="L14" s="18">
        <f>L12*L6</f>
        <v>8.1961524227063577E-3</v>
      </c>
      <c r="M14" s="19"/>
    </row>
    <row r="15" spans="1:13" ht="18.75" x14ac:dyDescent="0.3">
      <c r="A15" s="12" t="s">
        <v>16</v>
      </c>
      <c r="B15" s="24"/>
      <c r="C15" s="25"/>
      <c r="D15" s="18">
        <f>D13*E6</f>
        <v>0.13294350149700407</v>
      </c>
      <c r="E15" s="19"/>
      <c r="F15" s="24"/>
      <c r="G15" s="25"/>
      <c r="H15" s="24"/>
      <c r="I15" s="25"/>
      <c r="J15" s="18">
        <f>J13*K6</f>
        <v>4.0541560736552185E-2</v>
      </c>
      <c r="K15" s="19"/>
      <c r="L15" s="18">
        <f>L13*M6</f>
        <v>5.4390990330882613E-2</v>
      </c>
      <c r="M15" s="19"/>
    </row>
    <row r="16" spans="1:13" ht="18.75" x14ac:dyDescent="0.25">
      <c r="A16" s="14" t="s">
        <v>17</v>
      </c>
      <c r="B16" s="8">
        <f>RADIANS(B6)/4*TAN(RADIANS(B4))</f>
        <v>8.4335752463749456E-5</v>
      </c>
      <c r="C16" s="1">
        <f t="shared" ref="C16:M16" si="12">RADIANS(C6)/4*TAN(RADIANS(C4))</f>
        <v>1.3018442511244434E-4</v>
      </c>
      <c r="D16" s="20">
        <f>RADIANS(D15)/4*TAN(RADIANS(E4))</f>
        <v>3.7083537495257617E-4</v>
      </c>
      <c r="E16" s="21"/>
      <c r="F16" s="8">
        <f t="shared" si="12"/>
        <v>5.0185063686285983E-5</v>
      </c>
      <c r="G16" s="1">
        <f>RADIANS(G6)/4*TAN(RADIANS(G4))</f>
        <v>2.1543925043091491E-4</v>
      </c>
      <c r="H16" s="8">
        <f t="shared" si="12"/>
        <v>4.0689007740548629E-5</v>
      </c>
      <c r="I16" s="1">
        <f>RADIANS(I6)/4*TAN(RADIANS(I4))</f>
        <v>1.5227488117509804E-4</v>
      </c>
      <c r="J16" s="20">
        <f>RADIANS(J15)/4*TAN(RADIANS(K4))</f>
        <v>8.4794191629360941E-5</v>
      </c>
      <c r="K16" s="21"/>
      <c r="L16" s="20">
        <f>RADIANS(L15)/4*TAN(RADIANS(M4))</f>
        <v>1.5326141570644124E-4</v>
      </c>
      <c r="M16" s="21"/>
    </row>
    <row r="17" spans="1:13" ht="19.5" thickBot="1" x14ac:dyDescent="0.3">
      <c r="A17" s="15" t="s">
        <v>21</v>
      </c>
      <c r="B17" s="6" t="s">
        <v>14</v>
      </c>
      <c r="C17" s="7" t="s">
        <v>14</v>
      </c>
      <c r="D17" s="16">
        <f>0.94*1.54051/RADIANS(D14)*COS(RADIANS(D4))</f>
        <v>2325.627035749892</v>
      </c>
      <c r="E17" s="17"/>
      <c r="F17" s="6" t="s">
        <v>14</v>
      </c>
      <c r="G17" s="7" t="s">
        <v>14</v>
      </c>
      <c r="H17" s="6" t="s">
        <v>14</v>
      </c>
      <c r="I17" s="7" t="s">
        <v>14</v>
      </c>
      <c r="J17" s="16">
        <f>0.94*1.54051/RADIANS(J14)*COS(RADIANS(J4))</f>
        <v>12350.635927201571</v>
      </c>
      <c r="K17" s="17"/>
      <c r="L17" s="16">
        <f>0.94*1.54051/RADIANS(L14)*COS(RADIANS(L4))</f>
        <v>9347.7502486334706</v>
      </c>
      <c r="M17" s="17"/>
    </row>
  </sheetData>
  <mergeCells count="42">
    <mergeCell ref="J12:K12"/>
    <mergeCell ref="J13:K13"/>
    <mergeCell ref="L12:M12"/>
    <mergeCell ref="L13:M13"/>
    <mergeCell ref="B12:C13"/>
    <mergeCell ref="F12:G13"/>
    <mergeCell ref="H12:I13"/>
    <mergeCell ref="D12:E12"/>
    <mergeCell ref="D13:E13"/>
    <mergeCell ref="L7:M7"/>
    <mergeCell ref="B7:C7"/>
    <mergeCell ref="D7:E7"/>
    <mergeCell ref="F7:G7"/>
    <mergeCell ref="H7:I7"/>
    <mergeCell ref="J7:K7"/>
    <mergeCell ref="L9:M9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B14:C15"/>
    <mergeCell ref="F14:G15"/>
    <mergeCell ref="H14:I15"/>
    <mergeCell ref="D14:E14"/>
    <mergeCell ref="D15:E15"/>
    <mergeCell ref="D17:E17"/>
    <mergeCell ref="J14:K14"/>
    <mergeCell ref="J15:K15"/>
    <mergeCell ref="L14:M14"/>
    <mergeCell ref="L15:M15"/>
    <mergeCell ref="D16:E16"/>
    <mergeCell ref="J17:K17"/>
    <mergeCell ref="J16:K16"/>
    <mergeCell ref="L16:M16"/>
    <mergeCell ref="L17:M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2018-04-03T18:04:12Z</dcterms:created>
  <dcterms:modified xsi:type="dcterms:W3CDTF">2018-04-13T20:26:18Z</dcterms:modified>
</cp:coreProperties>
</file>